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cordmueller/Desktop/ECPOWER/ECP Entwicklungen/VDI 2077/05 ECP XRGI Brennstoff ?? 6 21/"/>
    </mc:Choice>
  </mc:AlternateContent>
  <xr:revisionPtr revIDLastSave="0" documentId="13_ncr:1_{40B891E2-248B-374F-A860-31C54A60693D}" xr6:coauthVersionLast="47" xr6:coauthVersionMax="47" xr10:uidLastSave="{00000000-0000-0000-0000-000000000000}"/>
  <bookViews>
    <workbookView xWindow="0" yWindow="500" windowWidth="28800" windowHeight="16140" activeTab="1" xr2:uid="{97350E63-701D-6847-9DDF-8414E5708740}"/>
  </bookViews>
  <sheets>
    <sheet name="Erläuterungen" sheetId="2" r:id="rId1"/>
    <sheet name="Berechnungen" sheetId="1" r:id="rId2"/>
  </sheets>
  <definedNames>
    <definedName name="_xlnm.Print_Area" localSheetId="1">Berechnungen!$B$2:$F$47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C40" i="1" s="1"/>
  <c r="I48" i="1" l="1"/>
  <c r="C37" i="1"/>
  <c r="C38" i="1" l="1"/>
  <c r="L47" i="1" s="1"/>
  <c r="J47" i="1" l="1"/>
  <c r="J46" i="1" l="1"/>
  <c r="J48" i="1" s="1"/>
  <c r="K47" i="1"/>
  <c r="K46" i="1" l="1"/>
  <c r="K48" i="1" s="1"/>
  <c r="L48" i="1" s="1"/>
  <c r="C39" i="1" s="1"/>
  <c r="C42" i="1" l="1"/>
  <c r="C43" i="1" s="1"/>
</calcChain>
</file>

<file path=xl/sharedStrings.xml><?xml version="1.0" encoding="utf-8"?>
<sst xmlns="http://schemas.openxmlformats.org/spreadsheetml/2006/main" count="94" uniqueCount="63">
  <si>
    <t>Brennwert des Brennstoffes (Hs)</t>
  </si>
  <si>
    <t>h</t>
  </si>
  <si>
    <t>m³ (Betriebsvolumen)</t>
  </si>
  <si>
    <t>(Umrechnung Betriebs- auf Normvolumen)</t>
  </si>
  <si>
    <t>Nm³ (Normvolumen)</t>
  </si>
  <si>
    <t>kWhel</t>
  </si>
  <si>
    <t>XRGI-Typ</t>
  </si>
  <si>
    <t>mittlere elektrische Leistung</t>
  </si>
  <si>
    <t>mittlerer elektrischer Stromwirkungsgrad</t>
  </si>
  <si>
    <t>kWhHs</t>
  </si>
  <si>
    <t xml:space="preserve">  Hinweis: Brennstoffverbrauch Kessel</t>
  </si>
  <si>
    <t>Eingabefelder (gelb aus Gasrechnung, orange von XRGI)</t>
  </si>
  <si>
    <t>Berechnungen:</t>
  </si>
  <si>
    <r>
      <t xml:space="preserve">XRGI-Typ </t>
    </r>
    <r>
      <rPr>
        <b/>
        <sz val="12"/>
        <color theme="1"/>
        <rFont val="MyriadPro-Regular"/>
      </rPr>
      <t>(bitte wählen, Auswahlfenster!)</t>
    </r>
  </si>
  <si>
    <t>Leistungsmodulation</t>
  </si>
  <si>
    <t>Pel</t>
  </si>
  <si>
    <t>%</t>
  </si>
  <si>
    <t>Tabelle mit elektrischen Wirkungsgraden laut technischen Datenblättern:</t>
  </si>
  <si>
    <t>Tabelle mit elektrischen Nennleistungen laut technischen Datenblättern:</t>
  </si>
  <si>
    <t>Spaltenindex</t>
  </si>
  <si>
    <t>Nebenrechnung:</t>
  </si>
  <si>
    <t>Ermittlung des XRGI® Brennstoffverbrauchs nach VDI 2077 Blatt 3.1</t>
  </si>
  <si>
    <r>
      <t xml:space="preserve">Brennstoffverbrauch Gaszähler für XRGI® </t>
    </r>
    <r>
      <rPr>
        <u/>
        <sz val="12"/>
        <color theme="1"/>
        <rFont val="MyriadPro-Regular"/>
      </rPr>
      <t>und</t>
    </r>
    <r>
      <rPr>
        <sz val="12"/>
        <color theme="1"/>
        <rFont val="MyriadPro-Regular"/>
      </rPr>
      <t xml:space="preserve"> Kessel</t>
    </r>
  </si>
  <si>
    <t>Nettostromerzeugung Zähler XRGI®</t>
  </si>
  <si>
    <t>Betriebsstunden Zähler XRGI®</t>
  </si>
  <si>
    <t>Brennstoffverbrauch XRGI® und Kessel</t>
  </si>
  <si>
    <t>XRGI® Brennstoffverbrauch</t>
  </si>
  <si>
    <t>(Hinweis: Nach Kapitel 4.4.2 "Brennstoffverbrauch BKWK,el bei KWK- Geräten mit Modulation" und Formel 11)</t>
  </si>
  <si>
    <t>Zustandszahl (Z-Zahl)</t>
  </si>
  <si>
    <t>Die Ermittlung des XRGI® Brennstoffverbrauchs basiert auf Ihren Eingaben.</t>
  </si>
  <si>
    <t>Ein Rechtsanspruch gegenüber EC POWER ergibt sich bei der Verwendung der Excel-Berechnung nicht.</t>
  </si>
  <si>
    <t>Brennstoffverbrauch XRGI® + Kessel</t>
  </si>
  <si>
    <t>Stand: 04. Juni 2021</t>
  </si>
  <si>
    <t>XRGI® 6 - bis 25.09.2018</t>
  </si>
  <si>
    <t>XRGI® 9 - bis 25.09.2019</t>
  </si>
  <si>
    <t>XRGI® 15 - bis 30.09.2015</t>
  </si>
  <si>
    <t>XRGI® 15 - ab 01.02.2015 bis 25.09.2018</t>
  </si>
  <si>
    <t>XRGI® 6 - seit 26.09.2018</t>
  </si>
  <si>
    <t>XRGI® 9 - seit 26.09.2019</t>
  </si>
  <si>
    <t>XRGI® 15 - seit 26.09.2018</t>
  </si>
  <si>
    <t>XRGI® 20 - bis 30.09.2016</t>
  </si>
  <si>
    <t>XRGI® 20 - seit 01.01.2016</t>
  </si>
  <si>
    <t>kWh/Nm³</t>
  </si>
  <si>
    <t>Es wird der XRGI Brennstoffverbrauch rechnerisch ermittelt, wenn der XRGI Gasverbrauch nicht mit einem eigenem Zähler gemessen wird.</t>
  </si>
  <si>
    <t>Wozu?</t>
  </si>
  <si>
    <t>Wie?</t>
  </si>
  <si>
    <t>Die berechnung erfolgt nach den Vorgaben der VDI 2077 für modulierende BHKW. Die Hauptzollämter fordern die Berechnung nach der VDI 2077.</t>
  </si>
  <si>
    <t>Inputdaten:</t>
  </si>
  <si>
    <t>Die Z-Zahl kann der Gasrechnung entnommen werden.</t>
  </si>
  <si>
    <t>Der Heizwert Hs kann der Gasrechnung entnommen werden.</t>
  </si>
  <si>
    <t>Der Gasverbrauch kann durch eigene Ablesung des Gaszählers ermittelt werden. Der Gasverbrauch kann alternativ der Gasrechnung entnommen werden.</t>
  </si>
  <si>
    <t>Der Stromverbrauch kann durch eigene Ablesung des XRGI Stromzählers ermittelt werden.</t>
  </si>
  <si>
    <t>Die Betriebsstunden kann durch eigene Ablesung im XRGI Control-Panel ermittelt werden.</t>
  </si>
  <si>
    <t>Inputdaten ermitteln und in den Feldern mit roten Ziffern eingeben.</t>
  </si>
  <si>
    <t>Auswahl nach XRGI Typ und Auslieferungsdatum treffen</t>
  </si>
  <si>
    <t>Outputdaten:</t>
  </si>
  <si>
    <t>Der errechnete Brennstoffverbrauch in das aktuelle Rückerstattungsformular des Zolls eintragen.</t>
  </si>
  <si>
    <t>Die Berechnungen können ausgedruckt dem Antrag beigefügt werden.</t>
  </si>
  <si>
    <t>Vorgehen bei Kaskaden (mehr als eine XRGI in der Heizzentrale):</t>
  </si>
  <si>
    <t>Für jede XRGI eine eigene Berechnung anfertigen.</t>
  </si>
  <si>
    <t>Die zur gekoppelten Erzeugung von Kraft und Wärme eingesetzten Energieerzeugnisse, für die eine Steuerentlastung beantragt wird, sind nach der Energiesteuer Durchführungsverordnung zu messen (§ 98 Absatz 1 EnergieStV). Das zuständige Hauptzollamt kann auf Antrag andere Ermittlungsmethoden zulassen, wenn steuerliche Belange nicht gefährdet sind. Als „andere“ Ermittlungsmethode im Sinne von § 98 Absatz 1 Satz 2 EnergieStV wurde die Ermittlung der steuerrechtlich relevanten Mengen nach den Methoden der VDI-Richtlinie 2077 zugelassen. Die rechnerische Ermittlung des Erdgaseinsatzes über die erzeugte Strommenge und den elektr. Nutzungsgrad des BHKW nach VDI 2077 (Blatt 3.1) wird in der Regel bei BHKW bis 15 kWel (oft auch bis 20 kWe und bei Kaskaden) von den Hauptzollämtern akzeptiert (über 15 kWel bitte vorab mit dem Hauptzollamt klären). Bei modulierenden KWK-Anlagen muss der Jahresnutzungsgrad unter Einbeziehung der geleisteten Betriebsstunden aus einer Tabelle oder Kurve abgeleitet werden.</t>
  </si>
  <si>
    <t>Rechtlicher Hintergrund:</t>
  </si>
  <si>
    <t>ERLÄUTERUNGEN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</si>
</sst>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quot;   &quot;"/>
    <numFmt numFmtId="166" formatCode="#,##0.0\ &quot;kWel&quot;"/>
    <numFmt numFmtId="167" formatCode="#,##0\ &quot;%&quot;"/>
    <numFmt numFmtId="168" formatCode="#,##0.0\ &quot;%&quot;"/>
    <numFmt numFmtId="169" formatCode="#,##0.0000"/>
  </numFmts>
  <fonts count="12">
    <font>
      <sz val="12"/>
      <color theme="1"/>
      <name val="Calibri"/>
      <family val="2"/>
      <scheme val="minor"/>
    </font>
    <font>
      <sz val="12"/>
      <color theme="1"/>
      <name val="MyriadPro-Regular"/>
    </font>
    <font>
      <b/>
      <sz val="12"/>
      <color theme="1"/>
      <name val="MyriadPro-Regular"/>
    </font>
    <font>
      <b/>
      <sz val="16"/>
      <color theme="1"/>
      <name val="MyriadPro-Regular"/>
    </font>
    <font>
      <b/>
      <sz val="12"/>
      <color rgb="FFFF0000"/>
      <name val="MyriadPro-Regular"/>
    </font>
    <font>
      <i/>
      <sz val="12"/>
      <color theme="1"/>
      <name val="MyriadPro-Regular"/>
    </font>
    <font>
      <u/>
      <sz val="12"/>
      <color theme="1"/>
      <name val="MyriadPro-Regular"/>
    </font>
    <font>
      <sz val="11"/>
      <color theme="1"/>
      <name val="MyriadPro-Regular"/>
    </font>
    <font>
      <b/>
      <sz val="12"/>
      <color rgb="FFFFC000"/>
      <name val="MyriadPro-Regular"/>
    </font>
    <font>
      <b/>
      <sz val="12"/>
      <color rgb="FFFFC000"/>
      <name val="Calibri"/>
      <family val="2"/>
      <scheme val="minor"/>
    </font>
    <font>
      <b/>
      <sz val="18"/>
      <color theme="1"/>
      <name val="MyriadPro-Regular"/>
    </font>
    <font>
      <b/>
      <u/>
      <sz val="12"/>
      <color theme="1"/>
      <name val="MyriadPro-Regula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1" fillId="0" borderId="0" xfId="0" applyFont="1"/>
    <xf numFmtId="0" fontId="3" fillId="0" borderId="0" xfId="0" applyFont="1"/>
    <xf numFmtId="0" fontId="5" fillId="0" borderId="0" xfId="0" applyFont="1"/>
    <xf numFmtId="0" fontId="1" fillId="0" borderId="5" xfId="0" applyFont="1" applyBorder="1"/>
    <xf numFmtId="0" fontId="1" fillId="0" borderId="6" xfId="0" applyFont="1" applyBorder="1"/>
    <xf numFmtId="0" fontId="1" fillId="2" borderId="7" xfId="0" applyFont="1" applyFill="1" applyBorder="1"/>
    <xf numFmtId="0" fontId="1" fillId="2" borderId="0" xfId="0" applyFont="1" applyFill="1" applyBorder="1"/>
    <xf numFmtId="0" fontId="1" fillId="2" borderId="8" xfId="0" applyFont="1" applyFill="1" applyBorder="1"/>
    <xf numFmtId="0" fontId="1" fillId="3" borderId="7" xfId="0" applyFont="1" applyFill="1" applyBorder="1"/>
    <xf numFmtId="0" fontId="1" fillId="3" borderId="0" xfId="0" applyFont="1" applyFill="1" applyBorder="1"/>
    <xf numFmtId="0" fontId="1" fillId="3" borderId="8" xfId="0" applyFont="1" applyFill="1" applyBorder="1"/>
    <xf numFmtId="0" fontId="1" fillId="3" borderId="9" xfId="0" applyFont="1" applyFill="1" applyBorder="1"/>
    <xf numFmtId="0" fontId="1" fillId="3" borderId="11" xfId="0" applyFont="1" applyFill="1" applyBorder="1"/>
    <xf numFmtId="0" fontId="1" fillId="3" borderId="4" xfId="0" applyFont="1" applyFill="1" applyBorder="1"/>
    <xf numFmtId="0" fontId="1" fillId="3" borderId="5" xfId="0" applyFont="1" applyFill="1" applyBorder="1"/>
    <xf numFmtId="0" fontId="1" fillId="3" borderId="6"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9" xfId="0" applyFont="1" applyFill="1" applyBorder="1"/>
    <xf numFmtId="0" fontId="1" fillId="2" borderId="10" xfId="0" applyFont="1" applyFill="1" applyBorder="1"/>
    <xf numFmtId="0" fontId="1" fillId="2" borderId="11" xfId="0" applyFont="1" applyFill="1" applyBorder="1"/>
    <xf numFmtId="0" fontId="6" fillId="0" borderId="4" xfId="0" applyFont="1" applyBorder="1"/>
    <xf numFmtId="0" fontId="1" fillId="0" borderId="7" xfId="0" applyFont="1" applyBorder="1"/>
    <xf numFmtId="164" fontId="1" fillId="0" borderId="0" xfId="0" applyNumberFormat="1" applyFont="1" applyBorder="1"/>
    <xf numFmtId="0" fontId="1" fillId="0" borderId="0" xfId="0" applyFont="1" applyBorder="1"/>
    <xf numFmtId="0" fontId="1" fillId="0" borderId="8" xfId="0" applyFont="1" applyBorder="1"/>
    <xf numFmtId="4" fontId="1" fillId="0" borderId="0" xfId="0" applyNumberFormat="1" applyFont="1" applyBorder="1"/>
    <xf numFmtId="0" fontId="1" fillId="0" borderId="9" xfId="0" applyFont="1" applyBorder="1"/>
    <xf numFmtId="3" fontId="1" fillId="0" borderId="10" xfId="0" applyNumberFormat="1" applyFont="1" applyBorder="1"/>
    <xf numFmtId="0" fontId="1" fillId="0" borderId="10" xfId="0" applyFont="1" applyBorder="1"/>
    <xf numFmtId="0" fontId="1" fillId="0" borderId="11" xfId="0" applyFont="1" applyBorder="1"/>
    <xf numFmtId="0" fontId="1" fillId="0" borderId="10" xfId="0" applyFont="1" applyBorder="1" applyAlignment="1">
      <alignment horizontal="right"/>
    </xf>
    <xf numFmtId="0" fontId="1" fillId="0" borderId="0" xfId="0" applyFont="1" applyAlignment="1">
      <alignment horizontal="center"/>
    </xf>
    <xf numFmtId="166" fontId="1" fillId="0" borderId="0" xfId="0" applyNumberFormat="1" applyFont="1" applyAlignment="1">
      <alignment horizontal="center"/>
    </xf>
    <xf numFmtId="168" fontId="1" fillId="0" borderId="0" xfId="0" applyNumberFormat="1" applyFont="1"/>
    <xf numFmtId="0" fontId="6" fillId="0" borderId="0" xfId="0" applyFont="1"/>
    <xf numFmtId="167" fontId="1" fillId="0" borderId="10" xfId="0" applyNumberFormat="1" applyFont="1" applyBorder="1" applyAlignment="1">
      <alignment horizontal="center"/>
    </xf>
    <xf numFmtId="164" fontId="1" fillId="0" borderId="0" xfId="0" applyNumberFormat="1" applyFont="1" applyBorder="1" applyAlignment="1">
      <alignment horizontal="right"/>
    </xf>
    <xf numFmtId="164" fontId="7" fillId="0" borderId="0" xfId="0" applyNumberFormat="1" applyFont="1" applyBorder="1" applyAlignment="1">
      <alignment horizontal="right"/>
    </xf>
    <xf numFmtId="0" fontId="3" fillId="0" borderId="4" xfId="0" applyFont="1" applyBorder="1"/>
    <xf numFmtId="3" fontId="5" fillId="0" borderId="0" xfId="0" applyNumberFormat="1" applyFont="1" applyAlignment="1">
      <alignment horizontal="right"/>
    </xf>
    <xf numFmtId="164" fontId="4" fillId="2" borderId="5" xfId="0" applyNumberFormat="1" applyFont="1" applyFill="1" applyBorder="1" applyProtection="1">
      <protection locked="0"/>
    </xf>
    <xf numFmtId="0" fontId="4" fillId="2" borderId="10" xfId="0" applyFont="1" applyFill="1" applyBorder="1" applyProtection="1">
      <protection locked="0"/>
    </xf>
    <xf numFmtId="3" fontId="4" fillId="3" borderId="5" xfId="0" applyNumberFormat="1" applyFont="1" applyFill="1" applyBorder="1" applyProtection="1">
      <protection locked="0"/>
    </xf>
    <xf numFmtId="3" fontId="4" fillId="3" borderId="0" xfId="0" applyNumberFormat="1" applyFont="1" applyFill="1" applyBorder="1" applyProtection="1">
      <protection locked="0"/>
    </xf>
    <xf numFmtId="0" fontId="6" fillId="0" borderId="0" xfId="0" applyFont="1" applyProtection="1">
      <protection hidden="1"/>
    </xf>
    <xf numFmtId="0" fontId="1" fillId="0" borderId="0" xfId="0" applyFont="1" applyProtection="1">
      <protection hidden="1"/>
    </xf>
    <xf numFmtId="0" fontId="1" fillId="0" borderId="11" xfId="0" applyFont="1" applyBorder="1" applyProtection="1">
      <protection hidden="1"/>
    </xf>
    <xf numFmtId="167" fontId="1" fillId="0" borderId="10" xfId="0" applyNumberFormat="1" applyFont="1" applyBorder="1" applyProtection="1">
      <protection hidden="1"/>
    </xf>
    <xf numFmtId="168" fontId="1" fillId="0" borderId="10" xfId="0" applyNumberFormat="1" applyFont="1" applyBorder="1" applyProtection="1">
      <protection hidden="1"/>
    </xf>
    <xf numFmtId="0" fontId="1" fillId="0" borderId="8" xfId="0" applyFont="1" applyBorder="1" applyProtection="1">
      <protection hidden="1"/>
    </xf>
    <xf numFmtId="168" fontId="1" fillId="0" borderId="0" xfId="0" applyNumberFormat="1" applyFont="1" applyProtection="1">
      <protection hidden="1"/>
    </xf>
    <xf numFmtId="0" fontId="10" fillId="0" borderId="1" xfId="0" applyFont="1" applyFill="1" applyBorder="1"/>
    <xf numFmtId="165" fontId="10" fillId="0" borderId="2" xfId="0" applyNumberFormat="1" applyFont="1" applyFill="1" applyBorder="1" applyAlignment="1">
      <alignment horizontal="right"/>
    </xf>
    <xf numFmtId="0" fontId="10" fillId="0" borderId="3" xfId="0" applyFont="1" applyFill="1" applyBorder="1"/>
    <xf numFmtId="169" fontId="4" fillId="2" borderId="0" xfId="0" applyNumberFormat="1" applyFont="1" applyFill="1" applyBorder="1" applyProtection="1">
      <protection locked="0"/>
    </xf>
    <xf numFmtId="0" fontId="1" fillId="3" borderId="0" xfId="0" applyFont="1" applyFill="1"/>
    <xf numFmtId="0" fontId="10" fillId="0" borderId="0" xfId="0" applyFont="1" applyProtection="1"/>
    <xf numFmtId="0" fontId="1" fillId="0" borderId="0" xfId="0" applyFont="1" applyProtection="1"/>
    <xf numFmtId="0" fontId="11" fillId="0" borderId="0" xfId="0" applyFont="1" applyProtection="1"/>
    <xf numFmtId="0" fontId="1" fillId="2" borderId="0" xfId="0" applyFont="1" applyFill="1" applyBorder="1" applyProtection="1"/>
    <xf numFmtId="164" fontId="4" fillId="2" borderId="0" xfId="0" applyNumberFormat="1" applyFont="1" applyFill="1" applyBorder="1" applyProtection="1"/>
    <xf numFmtId="169" fontId="4" fillId="2" borderId="0" xfId="0" applyNumberFormat="1" applyFont="1" applyFill="1" applyBorder="1" applyProtection="1"/>
    <xf numFmtId="0" fontId="4" fillId="2" borderId="0" xfId="0" applyFont="1" applyFill="1" applyBorder="1" applyProtection="1"/>
    <xf numFmtId="0" fontId="1" fillId="3" borderId="0" xfId="0" applyFont="1" applyFill="1" applyBorder="1" applyProtection="1"/>
    <xf numFmtId="3" fontId="4" fillId="3" borderId="0" xfId="0" applyNumberFormat="1" applyFont="1" applyFill="1" applyBorder="1" applyProtection="1"/>
    <xf numFmtId="0" fontId="2" fillId="0" borderId="1" xfId="0" applyFont="1" applyFill="1" applyBorder="1" applyProtection="1"/>
    <xf numFmtId="165" fontId="2" fillId="0" borderId="2" xfId="0" applyNumberFormat="1" applyFont="1" applyFill="1" applyBorder="1" applyAlignment="1" applyProtection="1">
      <alignment horizontal="right"/>
    </xf>
    <xf numFmtId="0" fontId="2" fillId="0" borderId="3" xfId="0" applyFont="1" applyFill="1" applyBorder="1" applyProtection="1"/>
    <xf numFmtId="0" fontId="2" fillId="0" borderId="0" xfId="0" applyFont="1" applyFill="1" applyBorder="1" applyProtection="1"/>
    <xf numFmtId="165" fontId="2" fillId="0" borderId="0" xfId="0" applyNumberFormat="1" applyFont="1" applyFill="1" applyBorder="1" applyAlignment="1" applyProtection="1">
      <alignment horizontal="right"/>
    </xf>
    <xf numFmtId="0" fontId="1" fillId="0" borderId="0" xfId="0" applyFont="1" applyFill="1" applyBorder="1" applyProtection="1"/>
    <xf numFmtId="0" fontId="4" fillId="3" borderId="0" xfId="0" applyFont="1" applyFill="1" applyBorder="1" applyAlignment="1" applyProtection="1">
      <alignment horizontal="left"/>
    </xf>
    <xf numFmtId="0" fontId="1" fillId="0" borderId="0" xfId="0" applyFont="1" applyBorder="1" applyAlignment="1" applyProtection="1"/>
    <xf numFmtId="0" fontId="1" fillId="0" borderId="0" xfId="0" applyFont="1" applyAlignment="1" applyProtection="1">
      <alignment vertical="top" wrapText="1"/>
    </xf>
    <xf numFmtId="0" fontId="0" fillId="0" borderId="0" xfId="0" applyAlignment="1" applyProtection="1">
      <alignment vertical="top"/>
    </xf>
    <xf numFmtId="0" fontId="8" fillId="4" borderId="0" xfId="0" applyFont="1" applyFill="1" applyAlignment="1">
      <alignment horizontal="center"/>
    </xf>
    <xf numFmtId="0" fontId="9" fillId="4" borderId="0" xfId="0" applyFont="1" applyFill="1" applyAlignment="1">
      <alignment horizontal="center"/>
    </xf>
    <xf numFmtId="0" fontId="4" fillId="3" borderId="10" xfId="0" applyFont="1" applyFill="1" applyBorder="1" applyAlignment="1" applyProtection="1">
      <alignment horizontal="left"/>
      <protection locked="0"/>
    </xf>
    <xf numFmtId="0" fontId="0" fillId="0" borderId="10" xfId="0" applyBorder="1"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279400</xdr:colOff>
      <xdr:row>4</xdr:row>
      <xdr:rowOff>111971</xdr:rowOff>
    </xdr:from>
    <xdr:to>
      <xdr:col>5</xdr:col>
      <xdr:colOff>495300</xdr:colOff>
      <xdr:row>25</xdr:row>
      <xdr:rowOff>91908</xdr:rowOff>
    </xdr:to>
    <xdr:pic>
      <xdr:nvPicPr>
        <xdr:cNvPr id="2" name="Grafik 1">
          <a:extLst>
            <a:ext uri="{FF2B5EF4-FFF2-40B4-BE49-F238E27FC236}">
              <a16:creationId xmlns:a16="http://schemas.microsoft.com/office/drawing/2014/main" id="{F1936FEE-4928-FE44-94AF-93A05B71CB21}"/>
            </a:ext>
          </a:extLst>
        </xdr:cNvPr>
        <xdr:cNvPicPr>
          <a:picLocks noChangeAspect="1"/>
        </xdr:cNvPicPr>
      </xdr:nvPicPr>
      <xdr:blipFill>
        <a:blip xmlns:r="http://schemas.openxmlformats.org/officeDocument/2006/relationships" r:embed="rId1"/>
        <a:stretch>
          <a:fillRect/>
        </a:stretch>
      </xdr:blipFill>
      <xdr:spPr>
        <a:xfrm>
          <a:off x="1104900" y="1013671"/>
          <a:ext cx="7023100" cy="4247137"/>
        </a:xfrm>
        <a:prstGeom prst="rect">
          <a:avLst/>
        </a:prstGeom>
        <a:ln>
          <a:solidFill>
            <a:srgbClr val="FFC000"/>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C800-04E0-A949-82D0-849E61338BFD}">
  <dimension ref="B1:I37"/>
  <sheetViews>
    <sheetView showGridLines="0" workbookViewId="0">
      <selection activeCell="B1" sqref="B1"/>
    </sheetView>
  </sheetViews>
  <sheetFormatPr baseColWidth="10" defaultRowHeight="16"/>
  <cols>
    <col min="1" max="1" width="5.6640625" style="60" customWidth="1"/>
    <col min="2" max="2" width="47" style="60" customWidth="1"/>
    <col min="3" max="3" width="10.5" style="60" customWidth="1"/>
    <col min="4" max="4" width="39.5" style="60" customWidth="1"/>
    <col min="5" max="16384" width="10.83203125" style="60"/>
  </cols>
  <sheetData>
    <row r="1" spans="2:6" ht="26">
      <c r="B1" s="59" t="s">
        <v>62</v>
      </c>
    </row>
    <row r="3" spans="2:6">
      <c r="B3" s="61" t="s">
        <v>44</v>
      </c>
    </row>
    <row r="4" spans="2:6">
      <c r="B4" s="60" t="s">
        <v>43</v>
      </c>
    </row>
    <row r="6" spans="2:6">
      <c r="B6" s="61" t="s">
        <v>45</v>
      </c>
    </row>
    <row r="7" spans="2:6">
      <c r="B7" s="60" t="s">
        <v>46</v>
      </c>
    </row>
    <row r="9" spans="2:6">
      <c r="B9" s="61" t="s">
        <v>47</v>
      </c>
    </row>
    <row r="10" spans="2:6">
      <c r="B10" s="60" t="s">
        <v>53</v>
      </c>
    </row>
    <row r="11" spans="2:6">
      <c r="B11" s="62" t="s">
        <v>22</v>
      </c>
      <c r="C11" s="63">
        <v>17000</v>
      </c>
      <c r="D11" s="62" t="s">
        <v>2</v>
      </c>
      <c r="E11" s="60" t="s">
        <v>50</v>
      </c>
    </row>
    <row r="12" spans="2:6">
      <c r="B12" s="62" t="s">
        <v>28</v>
      </c>
      <c r="C12" s="64">
        <v>0.96599999999999997</v>
      </c>
      <c r="D12" s="62" t="s">
        <v>3</v>
      </c>
      <c r="E12" s="60" t="s">
        <v>48</v>
      </c>
    </row>
    <row r="13" spans="2:6">
      <c r="B13" s="62" t="s">
        <v>0</v>
      </c>
      <c r="C13" s="65">
        <v>11.34</v>
      </c>
      <c r="D13" s="62" t="s">
        <v>42</v>
      </c>
      <c r="E13" s="60" t="s">
        <v>49</v>
      </c>
    </row>
    <row r="14" spans="2:6">
      <c r="B14" s="66" t="s">
        <v>23</v>
      </c>
      <c r="C14" s="67">
        <v>20000</v>
      </c>
      <c r="D14" s="66" t="s">
        <v>5</v>
      </c>
      <c r="E14" s="60" t="s">
        <v>51</v>
      </c>
    </row>
    <row r="15" spans="2:6">
      <c r="B15" s="66" t="s">
        <v>24</v>
      </c>
      <c r="C15" s="67">
        <v>3500</v>
      </c>
      <c r="D15" s="66" t="s">
        <v>1</v>
      </c>
      <c r="E15" s="60" t="s">
        <v>52</v>
      </c>
    </row>
    <row r="16" spans="2:6">
      <c r="B16" s="66" t="s">
        <v>13</v>
      </c>
      <c r="C16" s="74" t="s">
        <v>37</v>
      </c>
      <c r="D16" s="75"/>
      <c r="E16" s="75"/>
      <c r="F16" s="60" t="s">
        <v>54</v>
      </c>
    </row>
    <row r="18" spans="2:9" ht="17" thickBot="1">
      <c r="B18" s="61" t="s">
        <v>55</v>
      </c>
    </row>
    <row r="19" spans="2:9" ht="17" thickBot="1">
      <c r="B19" s="68" t="s">
        <v>26</v>
      </c>
      <c r="C19" s="69">
        <v>73837</v>
      </c>
      <c r="D19" s="70" t="s">
        <v>9</v>
      </c>
      <c r="E19" s="60" t="s">
        <v>56</v>
      </c>
    </row>
    <row r="20" spans="2:9">
      <c r="B20" s="71"/>
      <c r="C20" s="72"/>
      <c r="D20" s="71"/>
      <c r="E20" s="60" t="s">
        <v>57</v>
      </c>
    </row>
    <row r="21" spans="2:9">
      <c r="B21" s="71"/>
      <c r="C21" s="72"/>
      <c r="D21" s="71"/>
    </row>
    <row r="22" spans="2:9">
      <c r="B22" s="61" t="s">
        <v>58</v>
      </c>
      <c r="C22" s="72"/>
      <c r="D22" s="71"/>
    </row>
    <row r="23" spans="2:9">
      <c r="B23" s="73" t="s">
        <v>59</v>
      </c>
      <c r="C23" s="72"/>
      <c r="D23" s="71"/>
    </row>
    <row r="25" spans="2:9">
      <c r="B25" s="61" t="s">
        <v>61</v>
      </c>
    </row>
    <row r="26" spans="2:9">
      <c r="B26" s="76" t="s">
        <v>60</v>
      </c>
      <c r="C26" s="77"/>
      <c r="D26" s="77"/>
      <c r="E26" s="77"/>
      <c r="F26" s="77"/>
      <c r="G26" s="77"/>
      <c r="H26" s="77"/>
      <c r="I26" s="77"/>
    </row>
    <row r="27" spans="2:9">
      <c r="B27" s="77"/>
      <c r="C27" s="77"/>
      <c r="D27" s="77"/>
      <c r="E27" s="77"/>
      <c r="F27" s="77"/>
      <c r="G27" s="77"/>
      <c r="H27" s="77"/>
      <c r="I27" s="77"/>
    </row>
    <row r="28" spans="2:9">
      <c r="B28" s="77"/>
      <c r="C28" s="77"/>
      <c r="D28" s="77"/>
      <c r="E28" s="77"/>
      <c r="F28" s="77"/>
      <c r="G28" s="77"/>
      <c r="H28" s="77"/>
      <c r="I28" s="77"/>
    </row>
    <row r="29" spans="2:9">
      <c r="B29" s="77"/>
      <c r="C29" s="77"/>
      <c r="D29" s="77"/>
      <c r="E29" s="77"/>
      <c r="F29" s="77"/>
      <c r="G29" s="77"/>
      <c r="H29" s="77"/>
      <c r="I29" s="77"/>
    </row>
    <row r="30" spans="2:9">
      <c r="B30" s="77"/>
      <c r="C30" s="77"/>
      <c r="D30" s="77"/>
      <c r="E30" s="77"/>
      <c r="F30" s="77"/>
      <c r="G30" s="77"/>
      <c r="H30" s="77"/>
      <c r="I30" s="77"/>
    </row>
    <row r="31" spans="2:9">
      <c r="B31" s="77"/>
      <c r="C31" s="77"/>
      <c r="D31" s="77"/>
      <c r="E31" s="77"/>
      <c r="F31" s="77"/>
      <c r="G31" s="77"/>
      <c r="H31" s="77"/>
      <c r="I31" s="77"/>
    </row>
    <row r="32" spans="2:9">
      <c r="B32" s="77"/>
      <c r="C32" s="77"/>
      <c r="D32" s="77"/>
      <c r="E32" s="77"/>
      <c r="F32" s="77"/>
      <c r="G32" s="77"/>
      <c r="H32" s="77"/>
      <c r="I32" s="77"/>
    </row>
    <row r="33" spans="2:9">
      <c r="B33" s="77"/>
      <c r="C33" s="77"/>
      <c r="D33" s="77"/>
      <c r="E33" s="77"/>
      <c r="F33" s="77"/>
      <c r="G33" s="77"/>
      <c r="H33" s="77"/>
      <c r="I33" s="77"/>
    </row>
    <row r="34" spans="2:9">
      <c r="B34" s="77"/>
      <c r="C34" s="77"/>
      <c r="D34" s="77"/>
      <c r="E34" s="77"/>
      <c r="F34" s="77"/>
      <c r="G34" s="77"/>
      <c r="H34" s="77"/>
      <c r="I34" s="77"/>
    </row>
    <row r="35" spans="2:9">
      <c r="B35" s="77"/>
      <c r="C35" s="77"/>
      <c r="D35" s="77"/>
      <c r="E35" s="77"/>
      <c r="F35" s="77"/>
      <c r="G35" s="77"/>
      <c r="H35" s="77"/>
      <c r="I35" s="77"/>
    </row>
    <row r="36" spans="2:9">
      <c r="B36" s="77"/>
      <c r="C36" s="77"/>
      <c r="D36" s="77"/>
      <c r="E36" s="77"/>
      <c r="F36" s="77"/>
      <c r="G36" s="77"/>
      <c r="H36" s="77"/>
      <c r="I36" s="77"/>
    </row>
    <row r="37" spans="2:9">
      <c r="B37" s="77"/>
      <c r="C37" s="77"/>
      <c r="D37" s="77"/>
      <c r="E37" s="77"/>
      <c r="F37" s="77"/>
      <c r="G37" s="77"/>
      <c r="H37" s="77"/>
      <c r="I37" s="77"/>
    </row>
  </sheetData>
  <sheetProtection algorithmName="SHA-512" hashValue="gKri9o8yzEL8nhnr+DO/il/m6ps4ZEqBL0uJ1bkuzcYkuHKWIEddO08pvWVF0SiDRlolUwhUIhFp2apJ+8S9iQ==" saltValue="UNroEXvWDXg8khvbQcndlA==" spinCount="100000" sheet="1" objects="1" scenarios="1"/>
  <mergeCells count="2">
    <mergeCell ref="C16:E16"/>
    <mergeCell ref="B26:I37"/>
  </mergeCells>
  <dataValidations count="1">
    <dataValidation type="list" allowBlank="1" showInputMessage="1" showErrorMessage="1" sqref="C16" xr:uid="{C24591DC-84A4-BD4F-8EDE-066967D1CF78}">
      <formula1>$I$37:$I$45</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BB2A6-67D6-0349-9B51-849324844127}">
  <sheetPr>
    <pageSetUpPr fitToPage="1"/>
  </sheetPr>
  <dimension ref="B2:O48"/>
  <sheetViews>
    <sheetView showGridLines="0" tabSelected="1" workbookViewId="0">
      <selection activeCell="C33" sqref="C33:E33"/>
    </sheetView>
  </sheetViews>
  <sheetFormatPr baseColWidth="10" defaultRowHeight="16"/>
  <cols>
    <col min="1" max="1" width="10.83203125" style="1"/>
    <col min="2" max="2" width="45.5" style="1" customWidth="1"/>
    <col min="3" max="3" width="21.1640625" style="1" customWidth="1"/>
    <col min="4" max="4" width="11.83203125" style="1" customWidth="1"/>
    <col min="5" max="5" width="10.83203125" style="1"/>
    <col min="6" max="6" width="17.6640625" style="1" customWidth="1"/>
    <col min="7" max="7" width="15.83203125" style="1" customWidth="1"/>
    <col min="8" max="8" width="15.83203125" style="1" hidden="1" customWidth="1"/>
    <col min="9" max="9" width="35.5" style="1" hidden="1" customWidth="1"/>
    <col min="10" max="15" width="15.83203125" style="1" hidden="1" customWidth="1"/>
    <col min="16" max="16384" width="10.83203125" style="1"/>
  </cols>
  <sheetData>
    <row r="2" spans="2:2" ht="23">
      <c r="B2" s="2" t="s">
        <v>21</v>
      </c>
    </row>
    <row r="3" spans="2:2">
      <c r="B3" s="3" t="s">
        <v>27</v>
      </c>
    </row>
    <row r="4" spans="2:2">
      <c r="B4" s="3" t="s">
        <v>32</v>
      </c>
    </row>
    <row r="20" spans="2:12">
      <c r="I20" s="37" t="s">
        <v>17</v>
      </c>
    </row>
    <row r="21" spans="2:12">
      <c r="I21" s="1" t="s">
        <v>19</v>
      </c>
      <c r="J21" s="34">
        <v>2</v>
      </c>
      <c r="K21" s="34">
        <v>3</v>
      </c>
      <c r="L21" s="34">
        <v>4</v>
      </c>
    </row>
    <row r="22" spans="2:12">
      <c r="I22" s="32" t="s">
        <v>6</v>
      </c>
      <c r="J22" s="38">
        <v>50</v>
      </c>
      <c r="K22" s="38">
        <v>75</v>
      </c>
      <c r="L22" s="38">
        <v>100</v>
      </c>
    </row>
    <row r="23" spans="2:12">
      <c r="I23" s="27" t="s">
        <v>33</v>
      </c>
      <c r="J23" s="36">
        <v>25</v>
      </c>
      <c r="K23" s="36">
        <v>28.8</v>
      </c>
      <c r="L23" s="36">
        <v>30.6</v>
      </c>
    </row>
    <row r="24" spans="2:12">
      <c r="I24" s="27" t="s">
        <v>37</v>
      </c>
      <c r="J24" s="36">
        <v>24.8</v>
      </c>
      <c r="K24" s="36">
        <v>28.499999999999996</v>
      </c>
      <c r="L24" s="36">
        <v>30.099999999999998</v>
      </c>
    </row>
    <row r="25" spans="2:12">
      <c r="I25" s="27" t="s">
        <v>34</v>
      </c>
      <c r="J25" s="36">
        <v>25.9</v>
      </c>
      <c r="K25" s="36">
        <v>29.3</v>
      </c>
      <c r="L25" s="36">
        <v>30.4</v>
      </c>
    </row>
    <row r="26" spans="2:12">
      <c r="I26" s="27" t="s">
        <v>38</v>
      </c>
      <c r="J26" s="36">
        <v>25.4</v>
      </c>
      <c r="K26" s="36">
        <v>28.499999999999996</v>
      </c>
      <c r="L26" s="36">
        <v>29.3</v>
      </c>
    </row>
    <row r="27" spans="2:12" ht="23">
      <c r="B27" s="41" t="s">
        <v>11</v>
      </c>
      <c r="C27" s="4"/>
      <c r="D27" s="4"/>
      <c r="E27" s="4"/>
      <c r="F27" s="5"/>
      <c r="I27" s="27" t="s">
        <v>35</v>
      </c>
      <c r="J27" s="36">
        <v>23.616</v>
      </c>
      <c r="K27" s="36">
        <v>26.496000000000002</v>
      </c>
      <c r="L27" s="36">
        <v>28.8</v>
      </c>
    </row>
    <row r="28" spans="2:12">
      <c r="B28" s="17" t="s">
        <v>22</v>
      </c>
      <c r="C28" s="43">
        <v>17001</v>
      </c>
      <c r="D28" s="18" t="s">
        <v>2</v>
      </c>
      <c r="E28" s="18"/>
      <c r="F28" s="19"/>
      <c r="I28" s="27" t="s">
        <v>36</v>
      </c>
      <c r="J28" s="36">
        <v>25</v>
      </c>
      <c r="K28" s="36">
        <v>28.1</v>
      </c>
      <c r="L28" s="36">
        <v>30.5</v>
      </c>
    </row>
    <row r="29" spans="2:12">
      <c r="B29" s="6" t="s">
        <v>28</v>
      </c>
      <c r="C29" s="57">
        <v>0.96599999999999997</v>
      </c>
      <c r="D29" s="7" t="s">
        <v>3</v>
      </c>
      <c r="E29" s="7"/>
      <c r="F29" s="8"/>
      <c r="I29" s="27" t="s">
        <v>39</v>
      </c>
      <c r="J29" s="36">
        <v>23.9</v>
      </c>
      <c r="K29" s="36">
        <v>27</v>
      </c>
      <c r="L29" s="36">
        <v>29.5</v>
      </c>
    </row>
    <row r="30" spans="2:12">
      <c r="B30" s="20" t="s">
        <v>0</v>
      </c>
      <c r="C30" s="44">
        <v>11.34</v>
      </c>
      <c r="D30" s="21" t="s">
        <v>42</v>
      </c>
      <c r="E30" s="21"/>
      <c r="F30" s="22"/>
      <c r="I30" s="27" t="s">
        <v>40</v>
      </c>
      <c r="J30" s="36">
        <v>26.321999999999999</v>
      </c>
      <c r="K30" s="36">
        <v>30.495000000000001</v>
      </c>
      <c r="L30" s="36">
        <v>32.1</v>
      </c>
    </row>
    <row r="31" spans="2:12">
      <c r="B31" s="14" t="s">
        <v>23</v>
      </c>
      <c r="C31" s="45">
        <v>20000</v>
      </c>
      <c r="D31" s="15" t="s">
        <v>5</v>
      </c>
      <c r="E31" s="10"/>
      <c r="F31" s="16"/>
      <c r="I31" s="27" t="s">
        <v>41</v>
      </c>
      <c r="J31" s="36">
        <v>26.900000000000002</v>
      </c>
      <c r="K31" s="36">
        <v>31.1</v>
      </c>
      <c r="L31" s="36">
        <v>32.700000000000003</v>
      </c>
    </row>
    <row r="32" spans="2:12">
      <c r="B32" s="9" t="s">
        <v>24</v>
      </c>
      <c r="C32" s="46">
        <v>3500</v>
      </c>
      <c r="D32" s="10" t="s">
        <v>1</v>
      </c>
      <c r="E32" s="58"/>
      <c r="F32" s="11"/>
    </row>
    <row r="33" spans="2:13">
      <c r="B33" s="12" t="s">
        <v>13</v>
      </c>
      <c r="C33" s="80" t="s">
        <v>37</v>
      </c>
      <c r="D33" s="81"/>
      <c r="E33" s="81"/>
      <c r="F33" s="13"/>
      <c r="I33" s="37" t="s">
        <v>18</v>
      </c>
    </row>
    <row r="34" spans="2:13">
      <c r="I34" s="32" t="s">
        <v>6</v>
      </c>
      <c r="J34" s="33" t="s">
        <v>15</v>
      </c>
    </row>
    <row r="35" spans="2:13">
      <c r="B35" s="23" t="s">
        <v>12</v>
      </c>
      <c r="C35" s="4"/>
      <c r="D35" s="4"/>
      <c r="E35" s="4"/>
      <c r="F35" s="5"/>
      <c r="I35" s="27" t="s">
        <v>33</v>
      </c>
      <c r="J35" s="35">
        <v>6</v>
      </c>
      <c r="M35" s="48"/>
    </row>
    <row r="36" spans="2:13">
      <c r="B36" s="24" t="s">
        <v>31</v>
      </c>
      <c r="C36" s="25">
        <f>C28*C29</f>
        <v>16422.966</v>
      </c>
      <c r="D36" s="26" t="s">
        <v>4</v>
      </c>
      <c r="E36" s="26"/>
      <c r="F36" s="27"/>
      <c r="I36" s="27" t="s">
        <v>37</v>
      </c>
      <c r="J36" s="35">
        <v>6</v>
      </c>
      <c r="M36" s="48"/>
    </row>
    <row r="37" spans="2:13">
      <c r="B37" s="24" t="s">
        <v>7</v>
      </c>
      <c r="C37" s="28">
        <f>C31/C32</f>
        <v>5.7142857142857144</v>
      </c>
      <c r="D37" s="26" t="s">
        <v>5</v>
      </c>
      <c r="E37" s="26"/>
      <c r="F37" s="27"/>
      <c r="I37" s="27" t="s">
        <v>34</v>
      </c>
      <c r="J37" s="35">
        <v>9</v>
      </c>
      <c r="M37" s="48"/>
    </row>
    <row r="38" spans="2:13">
      <c r="B38" s="24" t="s">
        <v>14</v>
      </c>
      <c r="C38" s="40">
        <f>IF(OR((C37/VLOOKUP(C33,I35:J43,2,FALSE)*100)&lt;50,(C37/VLOOKUP(C33,I35:J43,2,FALSE)*100)&gt;100),"Modulation unplausibel  ",(C37/VLOOKUP(C33,I35:J43,2,FALSE)*100))</f>
        <v>95.238095238095241</v>
      </c>
      <c r="D38" s="26" t="s">
        <v>16</v>
      </c>
      <c r="E38" s="26"/>
      <c r="F38" s="27"/>
      <c r="I38" s="27" t="s">
        <v>38</v>
      </c>
      <c r="J38" s="35">
        <v>9</v>
      </c>
      <c r="M38" s="48"/>
    </row>
    <row r="39" spans="2:13">
      <c r="B39" s="24" t="s">
        <v>8</v>
      </c>
      <c r="C39" s="39">
        <f>IFERROR(L48,"unplausibel  ")</f>
        <v>29.795238095238094</v>
      </c>
      <c r="D39" s="26" t="s">
        <v>16</v>
      </c>
      <c r="E39" s="26"/>
      <c r="F39" s="27"/>
      <c r="I39" s="27" t="s">
        <v>35</v>
      </c>
      <c r="J39" s="35">
        <v>15</v>
      </c>
    </row>
    <row r="40" spans="2:13">
      <c r="B40" s="29" t="s">
        <v>25</v>
      </c>
      <c r="C40" s="30">
        <f>ROUND(C36*C30,0)</f>
        <v>186236</v>
      </c>
      <c r="D40" s="31" t="s">
        <v>9</v>
      </c>
      <c r="E40" s="31"/>
      <c r="F40" s="32"/>
      <c r="I40" s="27" t="s">
        <v>36</v>
      </c>
      <c r="J40" s="35">
        <v>15</v>
      </c>
    </row>
    <row r="41" spans="2:13" ht="17" thickBot="1">
      <c r="I41" s="27" t="s">
        <v>39</v>
      </c>
      <c r="J41" s="35">
        <v>14.5</v>
      </c>
    </row>
    <row r="42" spans="2:13" ht="27" thickBot="1">
      <c r="B42" s="54" t="s">
        <v>26</v>
      </c>
      <c r="C42" s="55">
        <f>IFERROR(ROUND(C31/(C39/100)*1.1,0),"unplausibel  ")</f>
        <v>73837</v>
      </c>
      <c r="D42" s="56" t="s">
        <v>9</v>
      </c>
      <c r="I42" s="27" t="s">
        <v>40</v>
      </c>
      <c r="J42" s="35">
        <v>20</v>
      </c>
    </row>
    <row r="43" spans="2:13">
      <c r="B43" s="3" t="s">
        <v>10</v>
      </c>
      <c r="C43" s="42">
        <f>IFERROR(C40-C42,"unplausibel  ")</f>
        <v>112399</v>
      </c>
      <c r="D43" s="3" t="s">
        <v>9</v>
      </c>
      <c r="I43" s="27" t="s">
        <v>41</v>
      </c>
      <c r="J43" s="35">
        <v>20</v>
      </c>
    </row>
    <row r="45" spans="2:13">
      <c r="I45" s="47" t="s">
        <v>20</v>
      </c>
      <c r="J45" s="48"/>
      <c r="K45" s="48"/>
      <c r="L45" s="48"/>
    </row>
    <row r="46" spans="2:13">
      <c r="B46" s="78" t="s">
        <v>29</v>
      </c>
      <c r="C46" s="79"/>
      <c r="D46" s="79"/>
      <c r="E46" s="79"/>
      <c r="F46" s="79"/>
      <c r="I46" s="48" t="s">
        <v>19</v>
      </c>
      <c r="J46" s="48">
        <f>IF(J47=50,2,3)</f>
        <v>3</v>
      </c>
      <c r="K46" s="48">
        <f>J46+1</f>
        <v>4</v>
      </c>
      <c r="L46" s="48"/>
    </row>
    <row r="47" spans="2:13">
      <c r="B47" s="78" t="s">
        <v>30</v>
      </c>
      <c r="C47" s="79"/>
      <c r="D47" s="79"/>
      <c r="E47" s="79"/>
      <c r="F47" s="79"/>
      <c r="I47" s="49" t="s">
        <v>6</v>
      </c>
      <c r="J47" s="50">
        <f>IF(AND(C38&gt;=K22,C38&lt;=L22),K22,J22)</f>
        <v>75</v>
      </c>
      <c r="K47" s="50">
        <f>IF(J47=K22,L22,K22)</f>
        <v>100</v>
      </c>
      <c r="L47" s="51">
        <f>C38</f>
        <v>95.238095238095241</v>
      </c>
    </row>
    <row r="48" spans="2:13">
      <c r="I48" s="52" t="str">
        <f>C33</f>
        <v>XRGI® 6 - seit 26.09.2018</v>
      </c>
      <c r="J48" s="53">
        <f>VLOOKUP(I48,I22:L31,J46,FALSE)</f>
        <v>28.499999999999996</v>
      </c>
      <c r="K48" s="53">
        <f>VLOOKUP(I48,I22:L31,K46,FALSE)</f>
        <v>30.099999999999998</v>
      </c>
      <c r="L48" s="53">
        <f>TREND(J48:K48,J47:K47,L47,TRUE)</f>
        <v>29.795238095238094</v>
      </c>
    </row>
  </sheetData>
  <sheetProtection algorithmName="SHA-512" hashValue="8p1MDH6WZez1XbKYOtEGsHgV56+BfsynWrcQvwn9oC/Xuzyo0ygiRI23BznUjgmbRbpBVtPgbVfBwbR4/5lLdQ==" saltValue="51j/itszzTzQSmzLQDL8ZA==" spinCount="100000" sheet="1" selectLockedCells="1"/>
  <mergeCells count="3">
    <mergeCell ref="B46:F46"/>
    <mergeCell ref="B47:F47"/>
    <mergeCell ref="C33:E33"/>
  </mergeCells>
  <dataValidations count="1">
    <dataValidation type="list" allowBlank="1" showInputMessage="1" showErrorMessage="1" sqref="C33" xr:uid="{CD1C581E-AA4B-9841-A370-D3B01528067E}">
      <formula1>$I$35:$I$43</formula1>
    </dataValidation>
  </dataValidations>
  <pageMargins left="0.7" right="0.7" top="0.78740157499999996" bottom="0.78740157499999996" header="0.3" footer="0.3"/>
  <pageSetup paperSize="9" scale="76"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Erläuterungen</vt:lpstr>
      <vt:lpstr>Berechnungen</vt:lpstr>
      <vt:lpstr>Berechnungen!Druckbereich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2021-05-24T08:24:18Z</cp:lastPrinted>
  <dcterms:created xsi:type="dcterms:W3CDTF">2021-05-23T09:41:46Z</dcterms:created>
  <dcterms:modified xsi:type="dcterms:W3CDTF">2021-06-03T18:20:51Z</dcterms:modified>
</cp:coreProperties>
</file>